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in_PC\Documents\1_仕事\8_作成ツール他（一般）\"/>
    </mc:Choice>
  </mc:AlternateContent>
  <bookViews>
    <workbookView xWindow="0" yWindow="0" windowWidth="19200" windowHeight="11760"/>
  </bookViews>
  <sheets>
    <sheet name="計算シート" sheetId="1" r:id="rId1"/>
    <sheet name="税率" sheetId="2" r:id="rId2"/>
  </sheets>
  <definedNames>
    <definedName name="_xlnm.Print_Area" localSheetId="0">計算シート!$A$1:$L$37</definedName>
    <definedName name="医療分_課税限度">税率!$B$6</definedName>
    <definedName name="医療分_均等割">税率!$B$4</definedName>
    <definedName name="医療分_資産割">税率!$B$3</definedName>
    <definedName name="医療分_所得割">税率!$B$2</definedName>
    <definedName name="医療分_平等割">税率!$B$5</definedName>
    <definedName name="介護分_課税限度">税率!$B$16</definedName>
    <definedName name="介護分_均等割">税率!$B$14</definedName>
    <definedName name="介護分_資産割">税率!$B$13</definedName>
    <definedName name="介護分_所得割">税率!$B$12</definedName>
    <definedName name="介護分_平等割">税率!$B$15</definedName>
    <definedName name="固定資産">計算シート!$B$10</definedName>
    <definedName name="高齢分_課税限度">税率!$B$11</definedName>
    <definedName name="高齢分_均等割">税率!$B$9</definedName>
    <definedName name="高齢分_資産割">税率!$B$8</definedName>
    <definedName name="高齢分_所得割">税率!$B$7</definedName>
    <definedName name="高齢分_平等割">税率!$B$10</definedName>
    <definedName name="最高賦課額医療">計算シート!$J$15</definedName>
    <definedName name="最高賦課額介護">計算シート!$J$37</definedName>
    <definedName name="最高賦課額高齢">計算シート!$J$26</definedName>
    <definedName name="所得割">計算シート!$F$10</definedName>
    <definedName name="所得割介護">計算シート!$G$10</definedName>
    <definedName name="年齢設定">計算シート!$F$15:$F$16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35" i="1"/>
  <c r="J34" i="1"/>
  <c r="J32" i="1"/>
  <c r="J29" i="1"/>
  <c r="J26" i="1"/>
  <c r="J24" i="1"/>
  <c r="J23" i="1"/>
  <c r="J21" i="1"/>
  <c r="J18" i="1"/>
  <c r="J15" i="1"/>
  <c r="J13" i="1"/>
  <c r="J12" i="1"/>
  <c r="J10" i="1"/>
  <c r="J7" i="1"/>
  <c r="J8" i="1" l="1"/>
  <c r="J20" i="1" l="1"/>
  <c r="J9" i="1"/>
  <c r="J1" i="1" l="1"/>
  <c r="G9" i="1"/>
  <c r="G8" i="1" s="1"/>
  <c r="G7" i="1"/>
  <c r="G6" i="1" s="1"/>
  <c r="K34" i="1" l="1"/>
  <c r="G10" i="1"/>
  <c r="J28" i="1" s="1"/>
  <c r="F8" i="1"/>
  <c r="F6" i="1"/>
  <c r="F10" i="1" l="1"/>
  <c r="J31" i="1"/>
  <c r="J17" i="1"/>
  <c r="J6" i="1"/>
  <c r="K23" i="1"/>
  <c r="K12" i="1"/>
  <c r="J19" i="1" l="1"/>
  <c r="J30" i="1"/>
  <c r="J33" i="1" l="1"/>
  <c r="J36" i="1" s="1"/>
  <c r="J22" i="1"/>
  <c r="J25" i="1" s="1"/>
  <c r="J11" i="1"/>
  <c r="J14" i="1" s="1"/>
  <c r="C12" i="1" l="1"/>
  <c r="C16" i="1" s="1"/>
  <c r="B16" i="1" s="1"/>
  <c r="D16" i="1" s="1"/>
</calcChain>
</file>

<file path=xl/sharedStrings.xml><?xml version="1.0" encoding="utf-8"?>
<sst xmlns="http://schemas.openxmlformats.org/spreadsheetml/2006/main" count="81" uniqueCount="62">
  <si>
    <t>固定資産税額</t>
    <rPh sb="0" eb="2">
      <t>コテイ</t>
    </rPh>
    <rPh sb="2" eb="4">
      <t>シサン</t>
    </rPh>
    <rPh sb="4" eb="6">
      <t>ゼイガク</t>
    </rPh>
    <phoneticPr fontId="2"/>
  </si>
  <si>
    <t>資産割</t>
  </si>
  <si>
    <t>均等割</t>
  </si>
  <si>
    <t>平等割</t>
  </si>
  <si>
    <t>医療分計</t>
    <rPh sb="2" eb="3">
      <t>ブン</t>
    </rPh>
    <rPh sb="3" eb="4">
      <t>ケイ</t>
    </rPh>
    <phoneticPr fontId="2"/>
  </si>
  <si>
    <t>高齢分計</t>
    <rPh sb="3" eb="4">
      <t>ケイ</t>
    </rPh>
    <phoneticPr fontId="2"/>
  </si>
  <si>
    <t>介護分計</t>
    <rPh sb="3" eb="4">
      <t>ケイ</t>
    </rPh>
    <phoneticPr fontId="2"/>
  </si>
  <si>
    <t>小計</t>
    <rPh sb="0" eb="2">
      <t>ショウケイ</t>
    </rPh>
    <phoneticPr fontId="2"/>
  </si>
  <si>
    <t>人</t>
    <rPh sb="0" eb="1">
      <t>ヒト</t>
    </rPh>
    <phoneticPr fontId="2"/>
  </si>
  <si>
    <t>所得割</t>
  </si>
  <si>
    <t>鈴鹿市　国民健康保険税額の計算</t>
    <rPh sb="0" eb="3">
      <t>スズカシ</t>
    </rPh>
    <rPh sb="4" eb="6">
      <t>コクミン</t>
    </rPh>
    <rPh sb="6" eb="8">
      <t>ケンコウ</t>
    </rPh>
    <rPh sb="8" eb="10">
      <t>ホケン</t>
    </rPh>
    <rPh sb="10" eb="12">
      <t>ゼイガク</t>
    </rPh>
    <rPh sb="13" eb="15">
      <t>ケイサン</t>
    </rPh>
    <phoneticPr fontId="2"/>
  </si>
  <si>
    <t>税額（計算結果）</t>
    <rPh sb="0" eb="2">
      <t>ゼイガク</t>
    </rPh>
    <rPh sb="3" eb="5">
      <t>ケイサン</t>
    </rPh>
    <rPh sb="5" eb="7">
      <t>ケッカ</t>
    </rPh>
    <phoneticPr fontId="2"/>
  </si>
  <si>
    <t>合計</t>
    <rPh sb="0" eb="2">
      <t>ゴウケイ</t>
    </rPh>
    <phoneticPr fontId="2"/>
  </si>
  <si>
    <t>■普通徴収の場合（７月から３月の9回払い）</t>
    <rPh sb="10" eb="11">
      <t>ガツ</t>
    </rPh>
    <rPh sb="14" eb="15">
      <t>ガツ</t>
    </rPh>
    <phoneticPr fontId="2"/>
  </si>
  <si>
    <t>■計算の内訳</t>
    <rPh sb="1" eb="3">
      <t>ケイサン</t>
    </rPh>
    <rPh sb="4" eb="6">
      <t>ウチワケ</t>
    </rPh>
    <phoneticPr fontId="2"/>
  </si>
  <si>
    <t>１期（７月）の税額</t>
    <rPh sb="1" eb="2">
      <t>キ</t>
    </rPh>
    <rPh sb="7" eb="9">
      <t>ゼイガク</t>
    </rPh>
    <phoneticPr fontId="2"/>
  </si>
  <si>
    <t>２期以降の税額</t>
    <rPh sb="1" eb="2">
      <t>キ</t>
    </rPh>
    <rPh sb="2" eb="4">
      <t>イコウ</t>
    </rPh>
    <rPh sb="5" eb="7">
      <t>ゼイガク</t>
    </rPh>
    <phoneticPr fontId="2"/>
  </si>
  <si>
    <t>単位：円</t>
    <rPh sb="0" eb="2">
      <t>タンイ</t>
    </rPh>
    <rPh sb="3" eb="4">
      <t>エン</t>
    </rPh>
    <phoneticPr fontId="2"/>
  </si>
  <si>
    <t>■条件を入力する</t>
    <rPh sb="1" eb="3">
      <t>ジョウケン</t>
    </rPh>
    <rPh sb="4" eb="6">
      <t>ニュウリョク</t>
    </rPh>
    <phoneticPr fontId="2"/>
  </si>
  <si>
    <t>（課税所得額-33万円）</t>
    <rPh sb="9" eb="11">
      <t>マンエン</t>
    </rPh>
    <phoneticPr fontId="2"/>
  </si>
  <si>
    <t>所得金額（例：夫）</t>
    <rPh sb="5" eb="6">
      <t>レイ</t>
    </rPh>
    <rPh sb="7" eb="8">
      <t>オット</t>
    </rPh>
    <phoneticPr fontId="2"/>
  </si>
  <si>
    <t>所得金額（例：妻）</t>
    <rPh sb="5" eb="6">
      <t>レイ</t>
    </rPh>
    <rPh sb="7" eb="8">
      <t>ツマ</t>
    </rPh>
    <phoneticPr fontId="2"/>
  </si>
  <si>
    <t>加入者総数</t>
    <rPh sb="3" eb="4">
      <t>ソウ</t>
    </rPh>
    <phoneticPr fontId="2"/>
  </si>
  <si>
    <t>所得割</t>
    <rPh sb="0" eb="2">
      <t>ショトク</t>
    </rPh>
    <rPh sb="2" eb="3">
      <t>ワリ</t>
    </rPh>
    <phoneticPr fontId="2"/>
  </si>
  <si>
    <t>所得割（介）</t>
    <rPh sb="0" eb="2">
      <t>ショトク</t>
    </rPh>
    <rPh sb="2" eb="3">
      <t>ワリ</t>
    </rPh>
    <rPh sb="4" eb="5">
      <t>スケ</t>
    </rPh>
    <phoneticPr fontId="2"/>
  </si>
  <si>
    <t>所得割（介）</t>
    <rPh sb="4" eb="5">
      <t>スケ</t>
    </rPh>
    <phoneticPr fontId="2"/>
  </si>
  <si>
    <t>内部計算</t>
    <rPh sb="0" eb="2">
      <t>ナイブ</t>
    </rPh>
    <rPh sb="2" eb="4">
      <t>ケイサン</t>
    </rPh>
    <phoneticPr fontId="2"/>
  </si>
  <si>
    <t>年齢設定</t>
    <rPh sb="0" eb="2">
      <t>ネンレイ</t>
    </rPh>
    <rPh sb="2" eb="4">
      <t>セッテイ</t>
    </rPh>
    <phoneticPr fontId="2"/>
  </si>
  <si>
    <t>いいえ</t>
    <phoneticPr fontId="2"/>
  </si>
  <si>
    <t>はい</t>
  </si>
  <si>
    <t>はい</t>
    <phoneticPr fontId="2"/>
  </si>
  <si>
    <t>　　40～64歳ですか？</t>
    <phoneticPr fontId="2"/>
  </si>
  <si>
    <t>　　40～64歳ですか？</t>
    <phoneticPr fontId="2"/>
  </si>
  <si>
    <t>１．</t>
    <phoneticPr fontId="2"/>
  </si>
  <si>
    <t>【使用方法】</t>
    <rPh sb="1" eb="3">
      <t>シヨウ</t>
    </rPh>
    <rPh sb="3" eb="5">
      <t>ホウホウ</t>
    </rPh>
    <phoneticPr fontId="2"/>
  </si>
  <si>
    <t>【注意事項】</t>
    <rPh sb="1" eb="3">
      <t>チュウイ</t>
    </rPh>
    <rPh sb="3" eb="5">
      <t>ジコウ</t>
    </rPh>
    <phoneticPr fontId="2"/>
  </si>
  <si>
    <t>１．本計算は鈴鹿市の「税率と保険税の計算方法などについて」</t>
    <rPh sb="2" eb="3">
      <t>ホン</t>
    </rPh>
    <rPh sb="3" eb="5">
      <t>ケイサン</t>
    </rPh>
    <rPh sb="6" eb="9">
      <t>スズカシ</t>
    </rPh>
    <phoneticPr fontId="2"/>
  </si>
  <si>
    <t>　　にて作成しました。</t>
    <rPh sb="4" eb="6">
      <t>サクセイ</t>
    </rPh>
    <phoneticPr fontId="2"/>
  </si>
  <si>
    <t>２．年齢の範囲を「はい」・「いいえ」で選択入力する。</t>
    <rPh sb="2" eb="4">
      <t>ネンレイ</t>
    </rPh>
    <rPh sb="5" eb="7">
      <t>ハンイ</t>
    </rPh>
    <rPh sb="19" eb="21">
      <t>センタク</t>
    </rPh>
    <rPh sb="21" eb="23">
      <t>ニュウリョク</t>
    </rPh>
    <phoneticPr fontId="2"/>
  </si>
  <si>
    <t>に条件を入力する。</t>
    <rPh sb="1" eb="3">
      <t>ジョウケン</t>
    </rPh>
    <rPh sb="4" eb="6">
      <t>ニュウリョク</t>
    </rPh>
    <phoneticPr fontId="2"/>
  </si>
  <si>
    <t>２．本計算は、あくまでも概算用として使用ください。</t>
    <rPh sb="2" eb="3">
      <t>ホン</t>
    </rPh>
    <rPh sb="3" eb="5">
      <t>ケイサン</t>
    </rPh>
    <rPh sb="12" eb="14">
      <t>ガイサン</t>
    </rPh>
    <rPh sb="14" eb="15">
      <t>ヨウ</t>
    </rPh>
    <rPh sb="18" eb="20">
      <t>シヨウ</t>
    </rPh>
    <phoneticPr fontId="2"/>
  </si>
  <si>
    <t>最高賦課額</t>
  </si>
  <si>
    <t>円</t>
    <rPh sb="0" eb="1">
      <t>エン</t>
    </rPh>
    <phoneticPr fontId="2"/>
  </si>
  <si>
    <t>最高賦課額</t>
    <phoneticPr fontId="2"/>
  </si>
  <si>
    <t>注）前年所得に応じて国民健康保険税を軽減する制度があります</t>
    <rPh sb="0" eb="1">
      <t>チュウ</t>
    </rPh>
    <phoneticPr fontId="2"/>
  </si>
  <si>
    <t>いいえ</t>
  </si>
  <si>
    <t>医療分_資産割</t>
  </si>
  <si>
    <t>医療分_均等割</t>
  </si>
  <si>
    <t>医療分_平等割</t>
  </si>
  <si>
    <t>医療分_課税限度</t>
  </si>
  <si>
    <t>高齢分_所得割</t>
  </si>
  <si>
    <t>高齢分_資産割</t>
  </si>
  <si>
    <t>高齢分_均等割</t>
  </si>
  <si>
    <t>高齢分_平等割</t>
  </si>
  <si>
    <t>高齢分_課税限度</t>
  </si>
  <si>
    <t>介護分_所得割</t>
  </si>
  <si>
    <t>介護分_資産割</t>
  </si>
  <si>
    <t>介護分_均等割</t>
  </si>
  <si>
    <t>介護分_平等割</t>
  </si>
  <si>
    <t>介護分_課税限度</t>
  </si>
  <si>
    <t>医療分_所得割</t>
    <phoneticPr fontId="2"/>
  </si>
  <si>
    <t>３．平成３０年度より資産割項目がなくなりました</t>
    <rPh sb="2" eb="4">
      <t>ヘイセイ</t>
    </rPh>
    <rPh sb="6" eb="8">
      <t>ネンド</t>
    </rPh>
    <rPh sb="10" eb="12">
      <t>シサン</t>
    </rPh>
    <rPh sb="12" eb="13">
      <t>ワリ</t>
    </rPh>
    <rPh sb="13" eb="15">
      <t>コウモク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</si>
</sst>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0;[Red]\-#,##0.000"/>
    <numFmt numFmtId="177" formatCode="0.000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C00000"/>
      <name val="ＭＳ Ｐゴシック"/>
      <family val="2"/>
      <charset val="128"/>
      <scheme val="minor"/>
    </font>
    <font>
      <sz val="11"/>
      <color rgb="FF333333"/>
      <name val="Inherit"/>
      <family val="2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9"/>
      <color theme="5" tint="-0.249977111117893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38" fontId="0" fillId="0" borderId="5" xfId="1" applyFont="1" applyBorder="1">
      <alignment vertical="center"/>
    </xf>
    <xf numFmtId="0" fontId="0" fillId="0" borderId="6" xfId="0" applyBorder="1">
      <alignment vertical="center"/>
    </xf>
    <xf numFmtId="38" fontId="0" fillId="0" borderId="7" xfId="1" applyFont="1" applyBorder="1">
      <alignment vertical="center"/>
    </xf>
    <xf numFmtId="0" fontId="0" fillId="0" borderId="8" xfId="0" applyBorder="1">
      <alignment vertical="center"/>
    </xf>
    <xf numFmtId="38" fontId="0" fillId="0" borderId="9" xfId="1" applyFont="1" applyBorder="1">
      <alignment vertical="center"/>
    </xf>
    <xf numFmtId="0" fontId="0" fillId="0" borderId="10" xfId="0" applyBorder="1">
      <alignment vertical="center"/>
    </xf>
    <xf numFmtId="176" fontId="0" fillId="0" borderId="11" xfId="1" applyNumberFormat="1" applyFont="1" applyBorder="1">
      <alignment vertical="center"/>
    </xf>
    <xf numFmtId="0" fontId="0" fillId="0" borderId="12" xfId="0" applyBorder="1" applyAlignment="1">
      <alignment horizontal="right" vertical="center"/>
    </xf>
    <xf numFmtId="38" fontId="0" fillId="0" borderId="13" xfId="1" applyFont="1" applyBorder="1">
      <alignment vertical="center"/>
    </xf>
    <xf numFmtId="0" fontId="0" fillId="0" borderId="0" xfId="0" applyAlignment="1">
      <alignment vertical="center" shrinkToFit="1"/>
    </xf>
    <xf numFmtId="38" fontId="0" fillId="3" borderId="2" xfId="1" applyFont="1" applyFill="1" applyBorder="1">
      <alignment vertical="center"/>
    </xf>
    <xf numFmtId="0" fontId="0" fillId="3" borderId="3" xfId="0" applyFill="1" applyBorder="1">
      <alignment vertical="center"/>
    </xf>
    <xf numFmtId="38" fontId="0" fillId="2" borderId="3" xfId="1" applyFont="1" applyFill="1" applyBorder="1" applyProtection="1">
      <alignment vertical="center"/>
      <protection locked="0"/>
    </xf>
    <xf numFmtId="38" fontId="0" fillId="0" borderId="20" xfId="1" applyFont="1" applyBorder="1" applyAlignment="1">
      <alignment vertical="center" shrinkToFit="1"/>
    </xf>
    <xf numFmtId="38" fontId="0" fillId="0" borderId="21" xfId="1" applyFont="1" applyBorder="1" applyAlignment="1">
      <alignment vertical="center" shrinkToFit="1"/>
    </xf>
    <xf numFmtId="38" fontId="0" fillId="0" borderId="22" xfId="1" applyFont="1" applyBorder="1" applyAlignment="1">
      <alignment vertical="center" shrinkToFit="1"/>
    </xf>
    <xf numFmtId="38" fontId="0" fillId="3" borderId="17" xfId="1" applyFont="1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38" fontId="0" fillId="2" borderId="23" xfId="1" applyFont="1" applyFill="1" applyBorder="1" applyProtection="1">
      <alignment vertical="center"/>
      <protection locked="0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38" fontId="0" fillId="0" borderId="0" xfId="1" applyFont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4" fillId="0" borderId="27" xfId="0" applyFont="1" applyBorder="1">
      <alignment vertical="center"/>
    </xf>
    <xf numFmtId="38" fontId="4" fillId="0" borderId="27" xfId="1" applyFont="1" applyBorder="1">
      <alignment vertical="center"/>
    </xf>
    <xf numFmtId="38" fontId="0" fillId="2" borderId="25" xfId="1" applyFont="1" applyFill="1" applyBorder="1" applyAlignment="1" applyProtection="1">
      <alignment horizontal="right" vertical="center"/>
      <protection locked="0"/>
    </xf>
    <xf numFmtId="0" fontId="4" fillId="0" borderId="0" xfId="0" quotePrefix="1" applyFont="1" applyFill="1" applyAlignment="1">
      <alignment horizontal="left" vertical="center"/>
    </xf>
    <xf numFmtId="0" fontId="5" fillId="0" borderId="0" xfId="0" applyFont="1">
      <alignment vertical="center"/>
    </xf>
    <xf numFmtId="14" fontId="0" fillId="0" borderId="0" xfId="0" applyNumberFormat="1">
      <alignment vertical="center"/>
    </xf>
    <xf numFmtId="3" fontId="6" fillId="0" borderId="0" xfId="0" applyNumberFormat="1" applyFont="1">
      <alignment vertical="center"/>
    </xf>
    <xf numFmtId="0" fontId="0" fillId="3" borderId="1" xfId="0" applyFill="1" applyBorder="1">
      <alignment vertical="center"/>
    </xf>
    <xf numFmtId="38" fontId="0" fillId="3" borderId="16" xfId="1" applyFont="1" applyFill="1" applyBorder="1">
      <alignment vertical="center"/>
    </xf>
    <xf numFmtId="0" fontId="7" fillId="0" borderId="0" xfId="0" applyFont="1">
      <alignment vertical="center"/>
    </xf>
    <xf numFmtId="38" fontId="8" fillId="0" borderId="0" xfId="1" applyFont="1">
      <alignment vertical="center"/>
    </xf>
    <xf numFmtId="0" fontId="9" fillId="0" borderId="0" xfId="0" applyFont="1">
      <alignment vertical="center"/>
    </xf>
    <xf numFmtId="0" fontId="0" fillId="0" borderId="27" xfId="0" applyBorder="1">
      <alignment vertical="center"/>
    </xf>
    <xf numFmtId="0" fontId="0" fillId="2" borderId="27" xfId="0" applyFill="1" applyBorder="1">
      <alignment vertical="center"/>
    </xf>
    <xf numFmtId="177" fontId="0" fillId="2" borderId="27" xfId="0" applyNumberFormat="1" applyFill="1" applyBorder="1">
      <alignment vertical="center"/>
    </xf>
    <xf numFmtId="38" fontId="0" fillId="2" borderId="27" xfId="1" applyFont="1" applyFill="1" applyBorder="1">
      <alignment vertical="center"/>
    </xf>
    <xf numFmtId="0" fontId="0" fillId="4" borderId="27" xfId="0" applyFill="1" applyBorder="1">
      <alignment vertical="center"/>
    </xf>
    <xf numFmtId="177" fontId="0" fillId="4" borderId="27" xfId="0" applyNumberFormat="1" applyFill="1" applyBorder="1">
      <alignment vertical="center"/>
    </xf>
    <xf numFmtId="38" fontId="0" fillId="4" borderId="3" xfId="1" applyFont="1" applyFill="1" applyBorder="1" applyProtection="1">
      <alignment vertical="center"/>
      <protection locked="0"/>
    </xf>
    <xf numFmtId="0" fontId="0" fillId="4" borderId="2" xfId="0" applyFill="1" applyBorder="1">
      <alignment vertical="center"/>
    </xf>
    <xf numFmtId="0" fontId="0" fillId="4" borderId="14" xfId="0" applyFill="1" applyBorder="1">
      <alignment vertical="center"/>
    </xf>
    <xf numFmtId="38" fontId="0" fillId="4" borderId="15" xfId="1" applyFont="1" applyFill="1" applyBorder="1">
      <alignment vertical="center"/>
    </xf>
    <xf numFmtId="0" fontId="0" fillId="4" borderId="10" xfId="0" applyFill="1" applyBorder="1">
      <alignment vertical="center"/>
    </xf>
    <xf numFmtId="176" fontId="0" fillId="4" borderId="11" xfId="1" applyNumberFormat="1" applyFont="1" applyFill="1" applyBorder="1">
      <alignment vertical="center"/>
    </xf>
    <xf numFmtId="0" fontId="0" fillId="4" borderId="12" xfId="0" applyFill="1" applyBorder="1" applyAlignment="1">
      <alignment horizontal="right" vertical="center"/>
    </xf>
    <xf numFmtId="38" fontId="0" fillId="4" borderId="13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20</xdr:row>
      <xdr:rowOff>28575</xdr:rowOff>
    </xdr:from>
    <xdr:to>
      <xdr:col>1</xdr:col>
      <xdr:colOff>1038225</xdr:colOff>
      <xdr:row>21</xdr:row>
      <xdr:rowOff>9525</xdr:rowOff>
    </xdr:to>
    <xdr:sp macro="" textlink="">
      <xdr:nvSpPr>
        <xdr:cNvPr id="2" name="正方形/長方形 1"/>
        <xdr:cNvSpPr/>
      </xdr:nvSpPr>
      <xdr:spPr>
        <a:xfrm>
          <a:off x="514350" y="3562350"/>
          <a:ext cx="809625" cy="1524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228600</xdr:colOff>
      <xdr:row>32</xdr:row>
      <xdr:rowOff>141632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286375"/>
          <a:ext cx="1333500" cy="48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tabSelected="1" workbookViewId="0">
      <selection activeCell="B6" sqref="B6"/>
    </sheetView>
  </sheetViews>
  <sheetFormatPr defaultRowHeight="13.5"/>
  <cols>
    <col min="1" max="1" width="2.25" customWidth="1"/>
    <col min="2" max="2" width="14.5" customWidth="1"/>
    <col min="3" max="3" width="18.875" style="1" customWidth="1"/>
    <col min="4" max="4" width="14.5" style="1" customWidth="1"/>
    <col min="5" max="5" width="6.125" style="1" hidden="1" customWidth="1"/>
    <col min="6" max="6" width="11" style="28" hidden="1" customWidth="1"/>
    <col min="7" max="7" width="11" style="29" hidden="1" customWidth="1"/>
    <col min="8" max="8" width="8" customWidth="1"/>
    <col min="9" max="9" width="10.625" style="1" customWidth="1"/>
    <col min="10" max="10" width="9.75" customWidth="1"/>
    <col min="11" max="11" width="2.625" customWidth="1"/>
    <col min="12" max="12" width="4" customWidth="1"/>
  </cols>
  <sheetData>
    <row r="1" spans="2:13">
      <c r="J1" s="37">
        <f ca="1">TODAY()</f>
        <v>43300</v>
      </c>
    </row>
    <row r="2" spans="2:13" ht="14.25">
      <c r="B2" s="27" t="s">
        <v>10</v>
      </c>
    </row>
    <row r="4" spans="2:13">
      <c r="F4" s="28" t="s">
        <v>26</v>
      </c>
    </row>
    <row r="5" spans="2:13" ht="14.25" thickBot="1">
      <c r="B5" t="s">
        <v>18</v>
      </c>
      <c r="C5" s="23" t="s">
        <v>17</v>
      </c>
      <c r="F5" s="32" t="s">
        <v>23</v>
      </c>
      <c r="G5" s="32" t="s">
        <v>24</v>
      </c>
      <c r="I5" t="s">
        <v>14</v>
      </c>
      <c r="J5" s="1"/>
      <c r="K5" s="1"/>
      <c r="L5" s="1"/>
    </row>
    <row r="6" spans="2:13">
      <c r="B6" s="24">
        <v>3000000</v>
      </c>
      <c r="C6" s="25" t="s">
        <v>20</v>
      </c>
      <c r="D6" s="13" t="s">
        <v>19</v>
      </c>
      <c r="E6" s="13"/>
      <c r="F6" s="33">
        <f>IF(B6&gt;=330000,B6-330000,0)</f>
        <v>2670000</v>
      </c>
      <c r="G6" s="33">
        <f>IF(G7=1,IF(B6&gt;=330000,B6-330000,0),0)</f>
        <v>2670000</v>
      </c>
      <c r="H6">
        <v>1</v>
      </c>
      <c r="I6" s="7" t="s">
        <v>9</v>
      </c>
      <c r="J6" s="8">
        <f>所得割</f>
        <v>2840000</v>
      </c>
      <c r="K6" s="1"/>
      <c r="L6" s="1"/>
    </row>
    <row r="7" spans="2:13" ht="14.25" thickBot="1">
      <c r="B7" s="34" t="s">
        <v>29</v>
      </c>
      <c r="C7" s="26" t="s">
        <v>31</v>
      </c>
      <c r="F7" s="33"/>
      <c r="G7" s="33">
        <f>IF(B7="はい",1,0)</f>
        <v>1</v>
      </c>
      <c r="I7" s="9"/>
      <c r="J7" s="10">
        <f>医療分_所得割</f>
        <v>7.5999999999999998E-2</v>
      </c>
      <c r="K7" s="1"/>
      <c r="L7" s="1"/>
    </row>
    <row r="8" spans="2:13">
      <c r="B8" s="24">
        <v>500000</v>
      </c>
      <c r="C8" s="25" t="s">
        <v>21</v>
      </c>
      <c r="D8" s="13" t="s">
        <v>19</v>
      </c>
      <c r="E8" s="13"/>
      <c r="F8" s="33">
        <f>IF(B8&gt;=330000,B8-330000,0)</f>
        <v>170000</v>
      </c>
      <c r="G8" s="33">
        <f>IF(G9=1,IF(B8&gt;=330000,B8-330000,0),0)</f>
        <v>0</v>
      </c>
      <c r="I8" s="11" t="s">
        <v>7</v>
      </c>
      <c r="J8" s="12">
        <f>J6*J7</f>
        <v>215840</v>
      </c>
      <c r="K8" s="1"/>
      <c r="L8" s="1"/>
    </row>
    <row r="9" spans="2:13" ht="14.25" thickBot="1">
      <c r="B9" s="34" t="s">
        <v>45</v>
      </c>
      <c r="C9" s="26" t="s">
        <v>32</v>
      </c>
      <c r="F9" s="33"/>
      <c r="G9" s="32">
        <f>IF(B9="はい",1,0)</f>
        <v>0</v>
      </c>
      <c r="I9" s="52" t="s">
        <v>1</v>
      </c>
      <c r="J9" s="53">
        <f>固定資産</f>
        <v>0</v>
      </c>
      <c r="K9" s="1"/>
      <c r="L9" s="1"/>
    </row>
    <row r="10" spans="2:13" ht="14.25" thickBot="1">
      <c r="B10" s="50">
        <v>0</v>
      </c>
      <c r="C10" s="51" t="s">
        <v>0</v>
      </c>
      <c r="D10"/>
      <c r="E10"/>
      <c r="F10" s="33">
        <f>F6+F8</f>
        <v>2840000</v>
      </c>
      <c r="G10" s="33">
        <f>G6+G8</f>
        <v>2670000</v>
      </c>
      <c r="I10" s="54"/>
      <c r="J10" s="55">
        <f>医療分_資産割</f>
        <v>0</v>
      </c>
      <c r="K10" s="1"/>
      <c r="L10" s="1"/>
    </row>
    <row r="11" spans="2:13" ht="14.25" thickBot="1">
      <c r="B11" s="16">
        <v>4</v>
      </c>
      <c r="C11" s="2" t="s">
        <v>22</v>
      </c>
      <c r="D11"/>
      <c r="E11"/>
      <c r="F11" s="29"/>
      <c r="I11" s="56" t="s">
        <v>7</v>
      </c>
      <c r="J11" s="57">
        <f>J9*J10</f>
        <v>0</v>
      </c>
      <c r="K11" s="1"/>
      <c r="L11" s="1"/>
    </row>
    <row r="12" spans="2:13" ht="14.25" thickBot="1">
      <c r="B12" s="15" t="s">
        <v>11</v>
      </c>
      <c r="C12" s="14">
        <f>J14+J25+J36</f>
        <v>603700</v>
      </c>
      <c r="D12"/>
      <c r="E12"/>
      <c r="F12" s="29"/>
      <c r="I12" s="5" t="s">
        <v>2</v>
      </c>
      <c r="J12" s="6">
        <f>医療分_均等割*K12</f>
        <v>117600</v>
      </c>
      <c r="K12" s="1">
        <f>B11</f>
        <v>4</v>
      </c>
      <c r="L12" s="1" t="s">
        <v>8</v>
      </c>
    </row>
    <row r="13" spans="2:13" ht="14.25" thickBot="1">
      <c r="C13"/>
      <c r="F13" s="29"/>
      <c r="I13" s="3" t="s">
        <v>3</v>
      </c>
      <c r="J13" s="4">
        <f>医療分_平等割</f>
        <v>22800</v>
      </c>
      <c r="K13" s="1"/>
      <c r="L13" s="1"/>
    </row>
    <row r="14" spans="2:13" ht="15" thickBot="1">
      <c r="B14" s="1" t="s">
        <v>13</v>
      </c>
      <c r="C14"/>
      <c r="D14"/>
      <c r="E14"/>
      <c r="F14" s="29" t="s">
        <v>27</v>
      </c>
      <c r="I14" s="39" t="s">
        <v>4</v>
      </c>
      <c r="J14" s="40">
        <f>IF(ROUNDDOWN(SUM(J11:J13)+J8,-2)&gt;=最高賦課額医療,最高賦課額医療,ROUNDDOWN(SUM(J11:J13)+J8,-2))</f>
        <v>356200</v>
      </c>
      <c r="K14" s="1"/>
      <c r="L14" s="1"/>
      <c r="M14" s="38"/>
    </row>
    <row r="15" spans="2:13">
      <c r="B15" s="20" t="s">
        <v>15</v>
      </c>
      <c r="C15" s="21" t="s">
        <v>16</v>
      </c>
      <c r="D15" s="22" t="s">
        <v>12</v>
      </c>
      <c r="E15" s="31"/>
      <c r="F15" s="29" t="s">
        <v>30</v>
      </c>
      <c r="G15" s="29">
        <v>1</v>
      </c>
      <c r="I15" s="41" t="s">
        <v>43</v>
      </c>
      <c r="J15" s="42">
        <f>医療分_課税限度</f>
        <v>580000</v>
      </c>
      <c r="K15" s="42" t="s">
        <v>42</v>
      </c>
      <c r="L15" s="1"/>
    </row>
    <row r="16" spans="2:13" ht="14.25" thickBot="1">
      <c r="B16" s="17">
        <f>C12-C16*8</f>
        <v>67700</v>
      </c>
      <c r="C16" s="18">
        <f>ROUNDDOWN(C12/9,-3)</f>
        <v>67000</v>
      </c>
      <c r="D16" s="19">
        <f>B16+C16*8</f>
        <v>603700</v>
      </c>
      <c r="E16" s="30"/>
      <c r="F16" s="29" t="s">
        <v>28</v>
      </c>
      <c r="G16" s="29">
        <v>2</v>
      </c>
    </row>
    <row r="17" spans="2:13">
      <c r="C17"/>
      <c r="F17" s="29"/>
      <c r="H17">
        <v>2</v>
      </c>
      <c r="I17" s="7" t="s">
        <v>9</v>
      </c>
      <c r="J17" s="8">
        <f>所得割</f>
        <v>2840000</v>
      </c>
      <c r="K17" s="1"/>
      <c r="L17" s="1"/>
    </row>
    <row r="18" spans="2:13">
      <c r="B18" s="43" t="s">
        <v>44</v>
      </c>
      <c r="C18"/>
      <c r="F18" s="29"/>
      <c r="I18" s="9"/>
      <c r="J18" s="10">
        <f>高齢分_所得割</f>
        <v>3.1E-2</v>
      </c>
      <c r="K18" s="1"/>
      <c r="L18" s="1"/>
    </row>
    <row r="19" spans="2:13">
      <c r="C19"/>
      <c r="F19" s="29"/>
      <c r="I19" s="11" t="s">
        <v>7</v>
      </c>
      <c r="J19" s="12">
        <f>J17*J18</f>
        <v>88040</v>
      </c>
      <c r="K19" s="1"/>
      <c r="L19" s="1"/>
    </row>
    <row r="20" spans="2:13">
      <c r="B20" s="36" t="s">
        <v>34</v>
      </c>
      <c r="C20"/>
      <c r="F20" s="29"/>
      <c r="I20" s="52" t="s">
        <v>1</v>
      </c>
      <c r="J20" s="53">
        <f>固定資産</f>
        <v>0</v>
      </c>
      <c r="K20" s="1"/>
      <c r="L20" s="1"/>
    </row>
    <row r="21" spans="2:13">
      <c r="B21" s="35" t="s">
        <v>33</v>
      </c>
      <c r="C21" t="s">
        <v>39</v>
      </c>
      <c r="F21" s="29"/>
      <c r="I21" s="54"/>
      <c r="J21" s="55">
        <f>高齢分_資産割</f>
        <v>0</v>
      </c>
      <c r="K21" s="1"/>
      <c r="L21" s="1"/>
    </row>
    <row r="22" spans="2:13">
      <c r="B22" t="s">
        <v>38</v>
      </c>
      <c r="C22"/>
      <c r="F22" s="29"/>
      <c r="I22" s="56" t="s">
        <v>7</v>
      </c>
      <c r="J22" s="57">
        <f>J20*J21</f>
        <v>0</v>
      </c>
      <c r="K22" s="1"/>
      <c r="L22" s="1"/>
    </row>
    <row r="23" spans="2:13">
      <c r="C23"/>
      <c r="F23" s="29"/>
      <c r="I23" s="5" t="s">
        <v>2</v>
      </c>
      <c r="J23" s="6">
        <f>高齢分_均等割*K23</f>
        <v>45600</v>
      </c>
      <c r="K23" s="1">
        <f>B11</f>
        <v>4</v>
      </c>
      <c r="L23" s="1" t="s">
        <v>8</v>
      </c>
    </row>
    <row r="24" spans="2:13" ht="15" thickBot="1">
      <c r="B24" s="36" t="s">
        <v>35</v>
      </c>
      <c r="C24"/>
      <c r="F24" s="29"/>
      <c r="I24" s="3" t="s">
        <v>3</v>
      </c>
      <c r="J24" s="4">
        <f>高齢分_平等割</f>
        <v>8400</v>
      </c>
      <c r="K24" s="1"/>
      <c r="L24" s="1"/>
      <c r="M24" s="38"/>
    </row>
    <row r="25" spans="2:13" ht="14.25" thickBot="1">
      <c r="B25" t="s">
        <v>36</v>
      </c>
      <c r="C25"/>
      <c r="F25" s="29"/>
      <c r="I25" s="39" t="s">
        <v>5</v>
      </c>
      <c r="J25" s="40">
        <f>IF(ROUNDDOWN(SUM(J22:J24)+J19,-2)&gt;=最高賦課額高齢,最高賦課額高齢,ROUNDDOWN(SUM(J22:J24)+J19,-2))</f>
        <v>142000</v>
      </c>
      <c r="K25" s="1"/>
      <c r="L25" s="1"/>
    </row>
    <row r="26" spans="2:13">
      <c r="B26" t="s">
        <v>37</v>
      </c>
      <c r="C26"/>
      <c r="F26" s="29"/>
      <c r="I26" s="41" t="s">
        <v>41</v>
      </c>
      <c r="J26" s="42">
        <f>高齢分_課税限度</f>
        <v>190000</v>
      </c>
      <c r="K26" s="42" t="s">
        <v>42</v>
      </c>
      <c r="L26" s="1"/>
    </row>
    <row r="27" spans="2:13" ht="14.25" thickBot="1">
      <c r="B27" t="s">
        <v>40</v>
      </c>
      <c r="C27"/>
      <c r="F27" s="29"/>
    </row>
    <row r="28" spans="2:13">
      <c r="B28" t="s">
        <v>61</v>
      </c>
      <c r="C28"/>
      <c r="F28" s="29"/>
      <c r="H28">
        <v>3</v>
      </c>
      <c r="I28" s="7" t="s">
        <v>25</v>
      </c>
      <c r="J28" s="8">
        <f>所得割介護</f>
        <v>2670000</v>
      </c>
      <c r="K28" s="1"/>
      <c r="L28" s="1"/>
    </row>
    <row r="29" spans="2:13">
      <c r="C29"/>
      <c r="F29" s="29"/>
      <c r="I29" s="9"/>
      <c r="J29" s="10">
        <f>介護分_所得割</f>
        <v>3.1E-2</v>
      </c>
      <c r="K29" s="1"/>
      <c r="L29" s="1"/>
    </row>
    <row r="30" spans="2:13">
      <c r="C30"/>
      <c r="F30" s="29"/>
      <c r="I30" s="11" t="s">
        <v>7</v>
      </c>
      <c r="J30" s="12">
        <f>J28*J29</f>
        <v>82770</v>
      </c>
      <c r="K30" s="1"/>
      <c r="L30" s="1"/>
    </row>
    <row r="31" spans="2:13">
      <c r="C31"/>
      <c r="F31" s="29"/>
      <c r="I31" s="52" t="s">
        <v>1</v>
      </c>
      <c r="J31" s="53">
        <f>IF(K34=0,0,固定資産)</f>
        <v>0</v>
      </c>
      <c r="K31" s="1"/>
      <c r="L31" s="1"/>
    </row>
    <row r="32" spans="2:13">
      <c r="C32"/>
      <c r="F32" s="29"/>
      <c r="I32" s="54"/>
      <c r="J32" s="55">
        <f>介護分_資産割</f>
        <v>0</v>
      </c>
      <c r="K32" s="1"/>
      <c r="L32" s="1"/>
    </row>
    <row r="33" spans="3:13">
      <c r="C33"/>
      <c r="F33" s="29"/>
      <c r="I33" s="56" t="s">
        <v>7</v>
      </c>
      <c r="J33" s="57">
        <f>J31*J32</f>
        <v>0</v>
      </c>
      <c r="K33" s="1"/>
      <c r="L33" s="1"/>
    </row>
    <row r="34" spans="3:13" ht="14.25">
      <c r="C34"/>
      <c r="F34" s="29"/>
      <c r="I34" s="5" t="s">
        <v>2</v>
      </c>
      <c r="J34" s="6">
        <f>介護分_均等割*K34</f>
        <v>15000</v>
      </c>
      <c r="K34" s="1">
        <f>G7+G9</f>
        <v>1</v>
      </c>
      <c r="L34" s="1" t="s">
        <v>8</v>
      </c>
      <c r="M34" s="38"/>
    </row>
    <row r="35" spans="3:13" ht="14.25" thickBot="1">
      <c r="C35"/>
      <c r="F35" s="29"/>
      <c r="I35" s="3" t="s">
        <v>3</v>
      </c>
      <c r="J35" s="4">
        <f>IF(K34=0,0,介護分_平等割)</f>
        <v>7800</v>
      </c>
      <c r="K35" s="1"/>
      <c r="L35" s="1"/>
    </row>
    <row r="36" spans="3:13" ht="14.25" thickBot="1">
      <c r="I36" s="39" t="s">
        <v>6</v>
      </c>
      <c r="J36" s="40">
        <f>IF(ROUNDDOWN(SUM(J33:J35)+J30,-2)&gt;=最高賦課額介護,最高賦課額介護,ROUNDDOWN(SUM(J33:J35)+J30,-2))</f>
        <v>105500</v>
      </c>
      <c r="K36" s="1"/>
      <c r="L36" s="1"/>
    </row>
    <row r="37" spans="3:13">
      <c r="I37" s="41" t="s">
        <v>41</v>
      </c>
      <c r="J37" s="42">
        <f>介護分_課税限度</f>
        <v>160000</v>
      </c>
      <c r="K37" s="42" t="s">
        <v>42</v>
      </c>
    </row>
  </sheetData>
  <phoneticPr fontId="2"/>
  <dataValidations count="1">
    <dataValidation type="list" allowBlank="1" showInputMessage="1" showErrorMessage="1" sqref="B7 B9">
      <formula1>年齢設定</formula1>
    </dataValidation>
  </dataValidations>
  <pageMargins left="0.70866141732283472" right="0.31496062992125984" top="0.94488188976377963" bottom="0.74803149606299213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C2" sqref="C2"/>
    </sheetView>
  </sheetViews>
  <sheetFormatPr defaultRowHeight="13.5"/>
  <cols>
    <col min="1" max="1" width="20" customWidth="1"/>
    <col min="2" max="4" width="13.75" bestFit="1" customWidth="1"/>
    <col min="5" max="5" width="15.875" bestFit="1" customWidth="1"/>
    <col min="6" max="9" width="13.75" bestFit="1" customWidth="1"/>
    <col min="10" max="10" width="15.875" bestFit="1" customWidth="1"/>
    <col min="11" max="14" width="13.75" bestFit="1" customWidth="1"/>
    <col min="15" max="15" width="15.875" bestFit="1" customWidth="1"/>
  </cols>
  <sheetData>
    <row r="1" spans="1:2">
      <c r="A1" t="s">
        <v>10</v>
      </c>
    </row>
    <row r="2" spans="1:2">
      <c r="A2" s="44" t="s">
        <v>60</v>
      </c>
      <c r="B2" s="45">
        <v>7.5999999999999998E-2</v>
      </c>
    </row>
    <row r="3" spans="1:2">
      <c r="A3" s="48" t="s">
        <v>46</v>
      </c>
      <c r="B3" s="49">
        <v>0</v>
      </c>
    </row>
    <row r="4" spans="1:2">
      <c r="A4" s="44" t="s">
        <v>47</v>
      </c>
      <c r="B4" s="47">
        <v>29400</v>
      </c>
    </row>
    <row r="5" spans="1:2">
      <c r="A5" s="44" t="s">
        <v>48</v>
      </c>
      <c r="B5" s="47">
        <v>22800</v>
      </c>
    </row>
    <row r="6" spans="1:2">
      <c r="A6" s="44" t="s">
        <v>49</v>
      </c>
      <c r="B6" s="47">
        <v>580000</v>
      </c>
    </row>
    <row r="7" spans="1:2">
      <c r="A7" s="44" t="s">
        <v>50</v>
      </c>
      <c r="B7" s="45">
        <v>3.1E-2</v>
      </c>
    </row>
    <row r="8" spans="1:2">
      <c r="A8" s="48" t="s">
        <v>51</v>
      </c>
      <c r="B8" s="49">
        <v>0</v>
      </c>
    </row>
    <row r="9" spans="1:2">
      <c r="A9" s="44" t="s">
        <v>52</v>
      </c>
      <c r="B9" s="47">
        <v>11400</v>
      </c>
    </row>
    <row r="10" spans="1:2">
      <c r="A10" s="44" t="s">
        <v>53</v>
      </c>
      <c r="B10" s="47">
        <v>8400</v>
      </c>
    </row>
    <row r="11" spans="1:2">
      <c r="A11" s="44" t="s">
        <v>54</v>
      </c>
      <c r="B11" s="47">
        <v>190000</v>
      </c>
    </row>
    <row r="12" spans="1:2">
      <c r="A12" s="44" t="s">
        <v>55</v>
      </c>
      <c r="B12" s="46">
        <v>3.1E-2</v>
      </c>
    </row>
    <row r="13" spans="1:2">
      <c r="A13" s="48" t="s">
        <v>56</v>
      </c>
      <c r="B13" s="49">
        <v>0</v>
      </c>
    </row>
    <row r="14" spans="1:2">
      <c r="A14" s="44" t="s">
        <v>57</v>
      </c>
      <c r="B14" s="47">
        <v>15000</v>
      </c>
    </row>
    <row r="15" spans="1:2">
      <c r="A15" s="44" t="s">
        <v>58</v>
      </c>
      <c r="B15" s="47">
        <v>7800</v>
      </c>
    </row>
    <row r="16" spans="1:2">
      <c r="A16" s="44" t="s">
        <v>59</v>
      </c>
      <c r="B16" s="47">
        <v>160000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23</vt:i4>
      </vt:variant>
    </vt:vector>
  </HeadingPairs>
  <TitlesOfParts>
    <vt:vector size="25" baseType="lpstr">
      <vt:lpstr>計算シート</vt:lpstr>
      <vt:lpstr>税率</vt:lpstr>
      <vt:lpstr>計算シート!Print_Area</vt:lpstr>
      <vt:lpstr>医療分_課税限度</vt:lpstr>
      <vt:lpstr>医療分_均等割</vt:lpstr>
      <vt:lpstr>医療分_資産割</vt:lpstr>
      <vt:lpstr>医療分_所得割</vt:lpstr>
      <vt:lpstr>医療分_平等割</vt:lpstr>
      <vt:lpstr>介護分_課税限度</vt:lpstr>
      <vt:lpstr>介護分_均等割</vt:lpstr>
      <vt:lpstr>介護分_資産割</vt:lpstr>
      <vt:lpstr>介護分_所得割</vt:lpstr>
      <vt:lpstr>介護分_平等割</vt:lpstr>
      <vt:lpstr>固定資産</vt:lpstr>
      <vt:lpstr>高齢分_課税限度</vt:lpstr>
      <vt:lpstr>高齢分_均等割</vt:lpstr>
      <vt:lpstr>高齢分_資産割</vt:lpstr>
      <vt:lpstr>高齢分_所得割</vt:lpstr>
      <vt:lpstr>高齢分_平等割</vt:lpstr>
      <vt:lpstr>最高賦課額医療</vt:lpstr>
      <vt:lpstr>最高賦課額介護</vt:lpstr>
      <vt:lpstr>最高賦課額高齢</vt:lpstr>
      <vt:lpstr>所得割</vt:lpstr>
      <vt:lpstr>所得割介護</vt:lpstr>
      <vt:lpstr>年齢設定</vt:lpstr>
    </vt:vector>
  </TitlesOfParts>
  <Company>ティ・サポート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P5B-PC</dc:creator>
  <cp:lastModifiedBy>H170_PRO</cp:lastModifiedBy>
  <cp:lastPrinted>2014-03-06T05:58:14Z</cp:lastPrinted>
  <dcterms:created xsi:type="dcterms:W3CDTF">2014-02-04T04:21:15Z</dcterms:created>
  <dcterms:modified xsi:type="dcterms:W3CDTF">2018-07-19T04:58:43Z</dcterms:modified>
</cp:coreProperties>
</file>